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<sst xmlns="http://schemas.openxmlformats.org/spreadsheetml/2006/main" count="145" uniqueCount="140">
  <si>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</si>
  <si>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</si>
  <si>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</si>
  <si>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</si>
  <si>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</si>
  <si>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</si>
  <si>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</si>
  <si>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</si>
  <si>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</si>
  <si>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</si>
  <si>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</si>
  <si>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</si>
  <si>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</si>
  <si>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</si>
  <si>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</si>
  <si>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</si>
  <si>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</si>
  <si>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</si>
  <si>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</si>
  <si>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</si>
  <si>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</si>
  <si>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</si>
  <si>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</si>
  <si>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</si>
  <si>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</si>
  <si>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</si>
  <si>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</si>
  <si>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</si>
  <si>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</si>
  <si>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</si>
  <si>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</si>
  <si>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</si>
  <si>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</si>
  <si>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</si>
  <si>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</si>
  <si>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</si>
  <si>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</si>
  <si>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</si>
  <si>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</si>
  <si>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</si>
  <si>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</si>
  <si>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</si>
  <si>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</si>
  <si>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</si>
  <si>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</si>
  <si>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</si>
  <si>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</si>
  <si>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</si>
  <si>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</si>
  <si>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</si>
  <si>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</si>
  <si>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</si>
  <si>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</si>
  <si>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</si>
  <si>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</si>
  <si>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</si>
  <si>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</si>
  <si>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</si>
  <si>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</si>
  <si>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</si>
  <si>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</si>
  <si>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</si>
  <si>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</si>
  <si>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</si>
  <si>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</si>
  <si>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</si>
  <si>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</si>
  <si>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</si>
  <si>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</si>
  <si>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</si>
  <si>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</si>
  <si>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</si>
  <si>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</si>
  <si>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</si>
  <si>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</si>
  <si>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</si>
  <si>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</si>
  <si>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</si>
  <si>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</si>
  <si>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</si>
  <si>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</si>
  <si>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</si>
  <si>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</si>
  <si>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</si>
  <si>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</si>
  <si>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</si>
  <si>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</si>
  <si>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</si>
  <si>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</si>
  <si>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</si>
  <si>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</si>
  <si>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</si>
  <si>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</si>
  <si>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</si>
  <si>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</si>
  <si>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</si>
  <si>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</si>
  <si>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</si>
  <si>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</si>
  <si>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</si>
  <si>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</si>
  <si>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</si>
  <si>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</si>
  <si>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</si>
  <si>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</si>
  <si>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</si>
  <si>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</si>
  <si>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</si>
  <si>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</si>
  <si>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</si>
  <si>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</si>
  <si>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</si>
  <si>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</si>
  <si>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</si>
  <si>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</si>
  <si>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</si>
  <si>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</si>
  <si>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</si>
  <si>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</si>
  <si>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звірено з місц бюджетами  10.08</t>
  </si>
  <si>
    <t>Відсоток виконання до плану 9 місяців</t>
  </si>
  <si>
    <t>Залишок призначень до плану 9 місяців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</si>
  <si>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</si>
  <si>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</si>
  <si>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</si>
  <si>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</si>
  <si>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</si>
  <si>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</si>
  <si>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</si>
  <si>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</si>
  <si>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</si>
  <si>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</si>
  <si>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</si>
  <si>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</si>
  <si>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</si>
  <si>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</si>
  <si>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</si>
  <si>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</si>
  <si>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</si>
  <si>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Касові видатки станом на 28.09.18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</si>
</sst>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33" width="0" style="2" hidden="1" customWidth="1"/>
    <col min="34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119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120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121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78913294.43999998</v>
      </c>
      <c r="I11" s="38">
        <f aca="true" t="shared" si="0" ref="I11:I18">H11/D11*100</f>
        <v>40.92953557157647</v>
      </c>
      <c r="J11" s="38">
        <f>(H11/(M11+N11+O11+P11+Q11+R11+S11+O29+P29+Q29+R29+S29+T11+T29+U11+U29))*100</f>
        <v>88.21609622628142</v>
      </c>
      <c r="K11" s="40"/>
      <c r="L11" s="49">
        <f>M11+N11+O11+P11+Q11+R11+S11+T11+U11-H12</f>
        <v>5868452.520000011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54775684.28999999</v>
      </c>
      <c r="I12" s="54">
        <f t="shared" si="0"/>
        <v>44.93172100975782</v>
      </c>
      <c r="J12" s="79">
        <f>(H12/(M11+N11+O11+P11+Q11+R11+S11+T11+U11))*100</f>
        <v>90.32313290502253</v>
      </c>
      <c r="L12" s="45">
        <f>(M12+N12+O12+P12+Q12+R12+S12+T12+U12)-(H13+H16+H17+H18)</f>
        <v>3219386.040000003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((H13+H16+H17+H18)/(M12+N12+O12+P12+Q12+R12+S12+T12+U12))*100</f>
        <v>88.58612542769522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</f>
        <v>2445454.98</v>
      </c>
      <c r="I16" s="17">
        <f t="shared" si="0"/>
        <v>40.79974273415863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</f>
        <v>2778924.27</v>
      </c>
      <c r="I17" s="17">
        <f t="shared" si="0"/>
        <v>63.338243643495574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29789170.4</v>
      </c>
      <c r="I21" s="33">
        <f>H21/D21*100</f>
        <v>41.29243613258927</v>
      </c>
      <c r="J21" s="98">
        <f>(H21/(M21+N21+O21+P21+Q21+R21+S21+T21+U21))*100</f>
        <v>91.83350658113821</v>
      </c>
      <c r="L21" s="50">
        <f>(M21+N21+O21+P21+Q21+R21+S21+T21+U21)-H21</f>
        <v>2649066.4800000004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</f>
        <v>12337684.690000001</v>
      </c>
      <c r="I22" s="21">
        <f aca="true" t="shared" si="5" ref="I22:I28">H22/D22*100</f>
        <v>48.78885218602916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</f>
        <v>303847.29</v>
      </c>
      <c r="I23" s="21">
        <f t="shared" si="5"/>
        <v>13.952504745133751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</f>
        <v>997128.5899999999</v>
      </c>
      <c r="I24" s="21">
        <f t="shared" si="5"/>
        <v>91.44180843546349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</f>
        <v>705754.1000000001</v>
      </c>
      <c r="I25" s="21">
        <f t="shared" si="5"/>
        <v>51.46945441455486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</f>
        <v>2730475.48</v>
      </c>
      <c r="I26" s="21">
        <f t="shared" si="5"/>
        <v>55.309505932751826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</f>
        <v>12232191.56</v>
      </c>
      <c r="I28" s="21">
        <f t="shared" si="5"/>
        <v>34.2292601503482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24137610.149999995</v>
      </c>
      <c r="I29" s="54">
        <f>H29/D29*100</f>
        <v>34.047420743737845</v>
      </c>
      <c r="J29" s="79">
        <f>(H29/(M29+N29+O29+P29+Q29+R29+S29+T29+U29))*100</f>
        <v>83.78091136505648</v>
      </c>
      <c r="L29" s="50">
        <f>(M29+N29+O29+P29+Q29+R29+S29+T29+U29)-H29</f>
        <v>4672783.240000006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(H30/(M30+N30+O30+P30+Q30+R30+S30+T30+U30))*100</f>
        <v>35.333333333333336</v>
      </c>
      <c r="L30" s="45">
        <f>(M30+N30+O30+P30+Q30+R30+S30+T30+U30)-H30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(H31/(M31+N31+O31+P31+Q31+R31+S31+T31+U31))*100</f>
        <v>15.384615384615385</v>
      </c>
      <c r="L31" s="45">
        <f aca="true" t="shared" si="12" ref="L31:L83">(M31+N31+O31+P31+Q31+R31+S31+T31+U31)-H31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</f>
        <v>1125337</v>
      </c>
      <c r="I32" s="56">
        <f t="shared" si="10"/>
        <v>98.5933842185682</v>
      </c>
      <c r="J32" s="51">
        <f t="shared" si="11"/>
        <v>98.5933842185682</v>
      </c>
      <c r="L32" s="45">
        <f t="shared" si="12"/>
        <v>16055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/>
      <c r="I33" s="39">
        <f t="shared" si="10"/>
        <v>0</v>
      </c>
      <c r="J33" s="51">
        <f t="shared" si="11"/>
        <v>0</v>
      </c>
      <c r="L33" s="45">
        <f t="shared" si="12"/>
        <v>115000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122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51"/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2316.469999999972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123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51"/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 t="e">
        <f t="shared" si="11"/>
        <v>#DIV/0!</v>
      </c>
      <c r="L40" s="45">
        <f t="shared" si="12"/>
        <v>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</f>
        <v>130000</v>
      </c>
      <c r="I44" s="17">
        <f t="shared" si="10"/>
        <v>65</v>
      </c>
      <c r="J44" s="51">
        <f t="shared" si="11"/>
        <v>65</v>
      </c>
      <c r="L44" s="45">
        <f t="shared" si="12"/>
        <v>70000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100</v>
      </c>
      <c r="L45" s="45">
        <f t="shared" si="12"/>
        <v>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5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</f>
        <v>181674</v>
      </c>
      <c r="I55" s="17">
        <f t="shared" si="10"/>
        <v>40.24660945232853</v>
      </c>
      <c r="J55" s="51">
        <f t="shared" si="11"/>
        <v>58.1844394912447</v>
      </c>
      <c r="L55" s="45">
        <f t="shared" si="12"/>
        <v>130564.12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 t="e">
        <f t="shared" si="11"/>
        <v>#DIV/0!</v>
      </c>
      <c r="L57" s="45">
        <f t="shared" si="12"/>
        <v>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5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124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51"/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99.99588706739527</v>
      </c>
      <c r="L61" s="45">
        <f t="shared" si="12"/>
        <v>11.289999999979045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260500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97.32530120481928</v>
      </c>
      <c r="L64" s="45">
        <f t="shared" si="12"/>
        <v>111000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57.74789340597616</v>
      </c>
      <c r="L65" s="45">
        <f t="shared" si="12"/>
        <v>2760754.58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5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125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51"/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</f>
        <v>341193.14</v>
      </c>
      <c r="I75" s="17">
        <f t="shared" si="10"/>
        <v>32.71828528726268</v>
      </c>
      <c r="J75" s="51">
        <f t="shared" si="11"/>
        <v>53.07747505499082</v>
      </c>
      <c r="L75" s="45">
        <f t="shared" si="12"/>
        <v>301627.82999999996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8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126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/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99.97434269288415</v>
      </c>
      <c r="L80" s="45">
        <f t="shared" si="12"/>
        <v>246.62999999988824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127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/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95.70776255707763</v>
      </c>
      <c r="L84" s="45">
        <f>(M84+N84+O84+P84+Q84+R84+S84+T84+U84)-H84</f>
        <v>47000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>(M85+N85+O85+P85+Q85+R85+S85+T85+U85)-H85</f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56586368.86000001</v>
      </c>
      <c r="I87" s="8">
        <f t="shared" si="10"/>
        <v>38.89782470486152</v>
      </c>
      <c r="J87" s="8">
        <f>(H87/(M87+N87+O87+P87+Q87+R87+S87+T87+U87))*100</f>
        <v>67.12773742076455</v>
      </c>
      <c r="L87" s="50">
        <f aca="true" t="shared" si="14" ref="L87:L123">(M87+N87+O87+P87+Q87+R87+S87+T87+U87)-H87</f>
        <v>27710184.300000004</v>
      </c>
      <c r="M87" s="68">
        <f>SUM(M88:M123)</f>
        <v>0</v>
      </c>
      <c r="N87" s="68">
        <f aca="true" t="shared" si="15" ref="N87:X87">SUM(N88:N123)</f>
        <v>0</v>
      </c>
      <c r="O87" s="50">
        <f t="shared" si="15"/>
        <v>8050000</v>
      </c>
      <c r="P87" s="50">
        <f t="shared" si="15"/>
        <v>21834756.8</v>
      </c>
      <c r="Q87" s="50">
        <f t="shared" si="15"/>
        <v>8822800</v>
      </c>
      <c r="R87" s="50">
        <f t="shared" si="15"/>
        <v>11378056.360000001</v>
      </c>
      <c r="S87" s="50">
        <f t="shared" si="15"/>
        <v>12589502.09</v>
      </c>
      <c r="T87" s="50">
        <f t="shared" si="15"/>
        <v>14820167.76</v>
      </c>
      <c r="U87" s="50">
        <f t="shared" si="15"/>
        <v>6801270.15</v>
      </c>
      <c r="V87" s="50">
        <f t="shared" si="15"/>
        <v>10434000</v>
      </c>
      <c r="W87" s="50">
        <f t="shared" si="15"/>
        <v>15731760.6</v>
      </c>
      <c r="X87" s="50">
        <f t="shared" si="15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6" ref="D88:D123">E88+F88</f>
        <v>800000</v>
      </c>
      <c r="E88" s="21"/>
      <c r="F88" s="56">
        <f aca="true" t="shared" si="17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(H88/(M88+N88+O88+P88+Q88+R88+S88+T88+U88))*100</f>
        <v>64.40100625</v>
      </c>
      <c r="L88" s="45">
        <f t="shared" si="14"/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6"/>
        <v>5863886</v>
      </c>
      <c r="E89" s="21"/>
      <c r="F89" s="56">
        <f t="shared" si="17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8" ref="J89:J123">(H89/(M89+N89+O89+P89+Q89+R89+S89+T89+U89))*100</f>
        <v>99.849426</v>
      </c>
      <c r="L89" s="45">
        <f t="shared" si="14"/>
        <v>2258.6100000001024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128</v>
      </c>
      <c r="D90" s="17">
        <f t="shared" si="16"/>
        <v>300000</v>
      </c>
      <c r="E90" s="21"/>
      <c r="F90" s="56">
        <f t="shared" si="17"/>
        <v>300000</v>
      </c>
      <c r="G90" s="56">
        <f>300000</f>
        <v>300000</v>
      </c>
      <c r="H90" s="57"/>
      <c r="I90" s="17"/>
      <c r="J90" s="51"/>
      <c r="L90" s="45">
        <f t="shared" si="14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129</v>
      </c>
      <c r="D91" s="17">
        <f t="shared" si="16"/>
        <v>376676.89</v>
      </c>
      <c r="E91" s="21"/>
      <c r="F91" s="56">
        <f t="shared" si="17"/>
        <v>376676.89</v>
      </c>
      <c r="G91" s="56">
        <f>376676.89</f>
        <v>376676.89</v>
      </c>
      <c r="H91" s="57"/>
      <c r="I91" s="17"/>
      <c r="J91" s="51"/>
      <c r="L91" s="45">
        <f t="shared" si="14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6"/>
        <v>26805000</v>
      </c>
      <c r="E92" s="21"/>
      <c r="F92" s="56">
        <f t="shared" si="17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</f>
        <v>26682018.009999998</v>
      </c>
      <c r="I92" s="17">
        <f t="shared" si="10"/>
        <v>99.54119757507927</v>
      </c>
      <c r="J92" s="51">
        <f t="shared" si="18"/>
        <v>99.54119757507927</v>
      </c>
      <c r="L92" s="45">
        <f t="shared" si="14"/>
        <v>122981.99000000209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6"/>
        <v>1330000</v>
      </c>
      <c r="E93" s="21"/>
      <c r="F93" s="56">
        <f t="shared" si="17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8"/>
        <v>2.0733082706766917</v>
      </c>
      <c r="L93" s="45">
        <f t="shared" si="14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6"/>
        <v>15600000</v>
      </c>
      <c r="E94" s="21"/>
      <c r="F94" s="56">
        <f t="shared" si="17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8"/>
        <v>6.221777059773829</v>
      </c>
      <c r="L94" s="45">
        <f t="shared" si="14"/>
        <v>8707308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130</v>
      </c>
      <c r="D95" s="17">
        <f t="shared" si="16"/>
        <v>1500000</v>
      </c>
      <c r="E95" s="21"/>
      <c r="F95" s="56">
        <f t="shared" si="17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8"/>
        <v>97.52</v>
      </c>
      <c r="L95" s="45">
        <f t="shared" si="14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6"/>
        <v>300000</v>
      </c>
      <c r="E96" s="21"/>
      <c r="F96" s="56">
        <f t="shared" si="17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8"/>
        <v>8.368</v>
      </c>
      <c r="L96" s="45">
        <f t="shared" si="14"/>
        <v>183264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131</v>
      </c>
      <c r="D97" s="17">
        <f t="shared" si="16"/>
        <v>600000</v>
      </c>
      <c r="E97" s="21"/>
      <c r="F97" s="56">
        <f t="shared" si="17"/>
        <v>600000</v>
      </c>
      <c r="G97" s="57">
        <f>600000</f>
        <v>600000</v>
      </c>
      <c r="H97" s="57"/>
      <c r="I97" s="17"/>
      <c r="J97" s="51"/>
      <c r="L97" s="45">
        <f t="shared" si="14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132</v>
      </c>
      <c r="D98" s="17">
        <f t="shared" si="16"/>
        <v>350000</v>
      </c>
      <c r="E98" s="21"/>
      <c r="F98" s="56">
        <f t="shared" si="17"/>
        <v>350000</v>
      </c>
      <c r="G98" s="57">
        <f>350000</f>
        <v>350000</v>
      </c>
      <c r="H98" s="57"/>
      <c r="I98" s="17"/>
      <c r="J98" s="51"/>
      <c r="L98" s="45">
        <f t="shared" si="14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6"/>
        <v>3556000</v>
      </c>
      <c r="E99" s="21"/>
      <c r="F99" s="56">
        <f t="shared" si="17"/>
        <v>3556000</v>
      </c>
      <c r="G99" s="56">
        <v>3556000</v>
      </c>
      <c r="H99" s="57">
        <f>408764+2547908.4+34315.41+1837.35</f>
        <v>2992825.16</v>
      </c>
      <c r="I99" s="17">
        <f t="shared" si="20"/>
        <v>84.16268728908886</v>
      </c>
      <c r="J99" s="51">
        <f t="shared" si="18"/>
        <v>98.22202691171644</v>
      </c>
      <c r="L99" s="45">
        <f t="shared" si="14"/>
        <v>54174.83999999985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6"/>
        <v>5963000</v>
      </c>
      <c r="E100" s="21"/>
      <c r="F100" s="56">
        <f t="shared" si="17"/>
        <v>5963000</v>
      </c>
      <c r="G100" s="56">
        <v>5963000</v>
      </c>
      <c r="H100" s="57"/>
      <c r="I100" s="39">
        <f t="shared" si="20"/>
        <v>0</v>
      </c>
      <c r="J100" s="51">
        <f t="shared" si="18"/>
        <v>0</v>
      </c>
      <c r="L100" s="45">
        <f t="shared" si="14"/>
        <v>1000000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6"/>
        <v>36591901</v>
      </c>
      <c r="E101" s="21"/>
      <c r="F101" s="56">
        <f t="shared" si="17"/>
        <v>36591901</v>
      </c>
      <c r="G101" s="56">
        <f>42821003-3000000-11200000+8422898-650000+198000</f>
        <v>36591901</v>
      </c>
      <c r="H101" s="57">
        <f>7000000+3000000+112682.22-2000000+4000000+1252856.79</f>
        <v>13365539.010000002</v>
      </c>
      <c r="I101" s="17">
        <f t="shared" si="20"/>
        <v>36.52594876117533</v>
      </c>
      <c r="J101" s="51">
        <f t="shared" si="18"/>
        <v>66.29731651785715</v>
      </c>
      <c r="L101" s="45">
        <f t="shared" si="14"/>
        <v>6794460.989999998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133</v>
      </c>
      <c r="D102" s="17">
        <f t="shared" si="16"/>
        <v>430000</v>
      </c>
      <c r="E102" s="21"/>
      <c r="F102" s="56">
        <f t="shared" si="17"/>
        <v>430000</v>
      </c>
      <c r="G102" s="56">
        <f>430000</f>
        <v>430000</v>
      </c>
      <c r="H102" s="57"/>
      <c r="I102" s="17"/>
      <c r="J102" s="51"/>
      <c r="L102" s="45">
        <f t="shared" si="14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6"/>
        <v>5300000</v>
      </c>
      <c r="E103" s="21"/>
      <c r="F103" s="56">
        <f t="shared" si="17"/>
        <v>5300000</v>
      </c>
      <c r="G103" s="56">
        <f>500000+4800000</f>
        <v>5300000</v>
      </c>
      <c r="H103" s="57"/>
      <c r="I103" s="17"/>
      <c r="J103" s="51">
        <f t="shared" si="18"/>
        <v>0</v>
      </c>
      <c r="L103" s="45">
        <f t="shared" si="14"/>
        <v>400000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6"/>
        <v>150000</v>
      </c>
      <c r="E104" s="21"/>
      <c r="F104" s="56">
        <f t="shared" si="17"/>
        <v>150000</v>
      </c>
      <c r="G104" s="56">
        <v>150000</v>
      </c>
      <c r="H104" s="57"/>
      <c r="I104" s="39">
        <f t="shared" si="20"/>
        <v>0</v>
      </c>
      <c r="J104" s="51">
        <f t="shared" si="18"/>
        <v>0</v>
      </c>
      <c r="L104" s="45">
        <f t="shared" si="14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6"/>
        <v>0</v>
      </c>
      <c r="E105" s="21"/>
      <c r="F105" s="56">
        <f t="shared" si="17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8"/>
        <v>#DIV/0!</v>
      </c>
      <c r="L105" s="45">
        <f t="shared" si="14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6"/>
        <v>560000</v>
      </c>
      <c r="E106" s="21"/>
      <c r="F106" s="56">
        <f t="shared" si="17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8"/>
        <v>49.32814285714285</v>
      </c>
      <c r="L106" s="45">
        <f t="shared" si="14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6"/>
        <v>680000</v>
      </c>
      <c r="E107" s="21"/>
      <c r="F107" s="56">
        <f t="shared" si="17"/>
        <v>680000</v>
      </c>
      <c r="G107" s="57">
        <v>680000</v>
      </c>
      <c r="H107" s="57"/>
      <c r="I107" s="39">
        <f t="shared" si="20"/>
        <v>0</v>
      </c>
      <c r="J107" s="51">
        <f t="shared" si="18"/>
        <v>0</v>
      </c>
      <c r="L107" s="45">
        <f t="shared" si="14"/>
        <v>500000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134</v>
      </c>
      <c r="D108" s="17">
        <f t="shared" si="16"/>
        <v>800000</v>
      </c>
      <c r="E108" s="21"/>
      <c r="F108" s="56">
        <f t="shared" si="17"/>
        <v>800000</v>
      </c>
      <c r="G108" s="57">
        <f>800000</f>
        <v>800000</v>
      </c>
      <c r="H108" s="57"/>
      <c r="I108" s="39"/>
      <c r="J108" s="51"/>
      <c r="L108" s="45">
        <f t="shared" si="14"/>
        <v>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135</v>
      </c>
      <c r="D109" s="17">
        <f t="shared" si="16"/>
        <v>400000</v>
      </c>
      <c r="E109" s="21"/>
      <c r="F109" s="56">
        <f t="shared" si="17"/>
        <v>400000</v>
      </c>
      <c r="G109" s="57">
        <f>400000</f>
        <v>400000</v>
      </c>
      <c r="H109" s="57"/>
      <c r="I109" s="39"/>
      <c r="J109" s="51"/>
      <c r="L109" s="45">
        <f t="shared" si="14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136</v>
      </c>
      <c r="D110" s="17">
        <f t="shared" si="16"/>
        <v>750000</v>
      </c>
      <c r="E110" s="21"/>
      <c r="F110" s="56">
        <f t="shared" si="17"/>
        <v>750000</v>
      </c>
      <c r="G110" s="57">
        <f>750000</f>
        <v>750000</v>
      </c>
      <c r="H110" s="57"/>
      <c r="I110" s="39"/>
      <c r="J110" s="51"/>
      <c r="L110" s="45">
        <f t="shared" si="14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6"/>
        <v>8000000</v>
      </c>
      <c r="E111" s="21"/>
      <c r="F111" s="56">
        <f t="shared" si="17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8"/>
        <v>76.81274178692048</v>
      </c>
      <c r="L111" s="45">
        <f t="shared" si="14"/>
        <v>1510418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137</v>
      </c>
      <c r="D112" s="17">
        <f t="shared" si="16"/>
        <v>350000</v>
      </c>
      <c r="E112" s="21"/>
      <c r="F112" s="56">
        <f t="shared" si="17"/>
        <v>350000</v>
      </c>
      <c r="G112" s="56">
        <f>350000</f>
        <v>350000</v>
      </c>
      <c r="H112" s="57"/>
      <c r="I112" s="17"/>
      <c r="J112" s="51"/>
      <c r="L112" s="45">
        <f t="shared" si="14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138</v>
      </c>
      <c r="D113" s="17">
        <f t="shared" si="16"/>
        <v>500000</v>
      </c>
      <c r="E113" s="21"/>
      <c r="F113" s="56">
        <f t="shared" si="17"/>
        <v>500000</v>
      </c>
      <c r="G113" s="56">
        <f>500000</f>
        <v>500000</v>
      </c>
      <c r="H113" s="57"/>
      <c r="I113" s="17"/>
      <c r="J113" s="51"/>
      <c r="L113" s="45">
        <f t="shared" si="14"/>
        <v>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6"/>
        <v>1376503.16</v>
      </c>
      <c r="E114" s="21"/>
      <c r="F114" s="56">
        <f t="shared" si="17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8"/>
        <v>46.75957300381352</v>
      </c>
      <c r="L114" s="45">
        <f t="shared" si="14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6"/>
        <v>0</v>
      </c>
      <c r="E115" s="21"/>
      <c r="F115" s="56">
        <f t="shared" si="17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8"/>
        <v>#DIV/0!</v>
      </c>
      <c r="L115" s="45">
        <f t="shared" si="14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6"/>
        <v>0</v>
      </c>
      <c r="E116" s="21"/>
      <c r="F116" s="56">
        <f t="shared" si="17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8"/>
        <v>#DIV/0!</v>
      </c>
      <c r="L116" s="45">
        <f t="shared" si="14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6"/>
        <v>0</v>
      </c>
      <c r="E117" s="21"/>
      <c r="F117" s="56">
        <f t="shared" si="17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8"/>
        <v>#DIV/0!</v>
      </c>
      <c r="L117" s="45">
        <f t="shared" si="14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6"/>
        <v>2450000</v>
      </c>
      <c r="E118" s="21"/>
      <c r="F118" s="56">
        <f t="shared" si="17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8"/>
        <v>91.95553846153847</v>
      </c>
      <c r="L118" s="45">
        <f t="shared" si="14"/>
        <v>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6"/>
        <v>9834000</v>
      </c>
      <c r="E119" s="21"/>
      <c r="F119" s="56">
        <f t="shared" si="17"/>
        <v>9834000</v>
      </c>
      <c r="G119" s="56">
        <v>9834000</v>
      </c>
      <c r="H119" s="57">
        <f>33264+9234+1620974.51+23480.87+1785858+310973.57+32406.76</f>
        <v>3816191.7099999995</v>
      </c>
      <c r="I119" s="17">
        <f t="shared" si="21"/>
        <v>38.806098332316445</v>
      </c>
      <c r="J119" s="51">
        <f t="shared" si="18"/>
        <v>58.83736833179154</v>
      </c>
      <c r="L119" s="45">
        <f t="shared" si="14"/>
        <v>2669808.2900000005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6"/>
        <v>315692.7599999998</v>
      </c>
      <c r="E120" s="21"/>
      <c r="F120" s="56">
        <f t="shared" si="17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8"/>
        <v>5.063430420711974</v>
      </c>
      <c r="L120" s="45">
        <f t="shared" si="14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6"/>
        <v>3033744</v>
      </c>
      <c r="E121" s="21"/>
      <c r="F121" s="56">
        <f t="shared" si="17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8"/>
        <v>39.16192357142857</v>
      </c>
      <c r="L121" s="45">
        <f t="shared" si="14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6"/>
        <v>10100000</v>
      </c>
      <c r="E122" s="21"/>
      <c r="F122" s="56">
        <f t="shared" si="17"/>
        <v>10100000</v>
      </c>
      <c r="G122" s="64">
        <f>100000+10000000</f>
        <v>10100000</v>
      </c>
      <c r="H122" s="57"/>
      <c r="I122" s="39">
        <f t="shared" si="21"/>
        <v>0</v>
      </c>
      <c r="J122" s="51">
        <f t="shared" si="18"/>
        <v>0</v>
      </c>
      <c r="L122" s="45">
        <f t="shared" si="14"/>
        <v>1400000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6"/>
        <v>507975</v>
      </c>
      <c r="E123" s="21"/>
      <c r="F123" s="56">
        <f t="shared" si="17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8"/>
        <v>0</v>
      </c>
      <c r="L123" s="45">
        <f t="shared" si="14"/>
        <v>420000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135499663.29999998</v>
      </c>
      <c r="I124" s="8">
        <f t="shared" si="21"/>
        <v>40.05580867956875</v>
      </c>
      <c r="J124" s="84">
        <f>(H124/(M124+N124+O124+P124+Q124+R124+S124+T124+U124))*100</f>
        <v>77.98493147766695</v>
      </c>
      <c r="L124" s="50">
        <f>(M124+N124+O124+P124+Q124+R124+S124+T124+U124)-H124</f>
        <v>38251420.06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2018-09-28T12:43:47Z</dcterms:modified>
  <cp:category/>
  <cp:version/>
  <cp:contentType/>
  <cp:contentStatus/>
</cp:coreProperties>
</file>